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'бер'!$A$1:$AG$99</definedName>
    <definedName name="_xlnm.Print_Area" localSheetId="9">'вер'!$A$1:$AG$99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<sst xmlns="http://schemas.openxmlformats.org/spreadsheetml/2006/main" count="1352" uniqueCount="78">
  <si>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</si>
  <si>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</si>
  <si>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</si>
  <si>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</si>
  <si>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</si>
  <si>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</si>
  <si>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</si>
  <si>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</si>
  <si>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</si>
  <si>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</si>
  <si>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</si>
  <si>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</si>
  <si>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</si>
  <si>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</si>
  <si>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</si>
  <si>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</si>
  <si>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</si>
  <si>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</si>
  <si>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</si>
  <si>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</si>
  <si>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</si>
  <si>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</si>
  <si>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</si>
  <si>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</si>
  <si>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</si>
  <si>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</si>
  <si>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</si>
  <si>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</si>
  <si>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</si>
  <si>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</si>
  <si>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</si>
  <si>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</si>
  <si>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</si>
  <si>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</si>
  <si>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</si>
  <si>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</si>
  <si>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</si>
  <si>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</si>
  <si>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</si>
  <si>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</si>
  <si>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</si>
  <si>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</si>
  <si>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</si>
  <si>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</si>
  <si>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</si>
  <si>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</si>
  <si>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</si>
  <si>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</si>
  <si>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</si>
  <si>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</si>
  <si>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</si>
  <si>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</si>
  <si>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</si>
  <si>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</si>
  <si>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</si>
  <si>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</si>
  <si>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</si>
  <si>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</si>
  <si>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</si>
  <si>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</si>
  <si>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</si>
  <si>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</si>
  <si>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</si>
  <si>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</si>
  <si>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</si>
  <si>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</si>
  <si>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</si>
  <si>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</si>
  <si>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</si>
  <si>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</si>
  <si>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</si>
  <si>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</si>
  <si>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</si>
  <si>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</si>
  <si>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</si>
  <si>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</si>
  <si>
    <t>по міському бюджету м.Черкаси у ГРУДНІ 2016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</si>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</sst>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973.5+19.7+847</f>
        <v>1840.2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1381.3000000000002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-120.69999999999847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6738.700000000001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1848.2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1404.1999999999998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42596.800000000025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27052.00000000003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M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26" sqref="V2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77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37119.9</v>
      </c>
      <c r="C7" s="72">
        <v>23995.7</v>
      </c>
      <c r="D7" s="45"/>
      <c r="E7" s="46">
        <v>16950.7</v>
      </c>
      <c r="F7" s="46"/>
      <c r="G7" s="46"/>
      <c r="H7" s="74"/>
      <c r="I7" s="46"/>
      <c r="J7" s="47"/>
      <c r="K7" s="46"/>
      <c r="L7" s="46">
        <v>16950.7</v>
      </c>
      <c r="M7" s="46"/>
      <c r="N7" s="46">
        <v>3218.5</v>
      </c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75695.59999999999</v>
      </c>
      <c r="C8" s="40">
        <v>67280.1</v>
      </c>
      <c r="D8" s="43">
        <v>10501.2</v>
      </c>
      <c r="E8" s="55">
        <v>4605.8</v>
      </c>
      <c r="F8" s="55">
        <v>1788.2</v>
      </c>
      <c r="G8" s="55">
        <v>2382.9</v>
      </c>
      <c r="H8" s="55">
        <v>0</v>
      </c>
      <c r="I8" s="55">
        <v>0</v>
      </c>
      <c r="J8" s="56">
        <v>11918.7</v>
      </c>
      <c r="K8" s="55">
        <v>1308.2</v>
      </c>
      <c r="L8" s="55">
        <v>2090.6</v>
      </c>
      <c r="M8" s="55">
        <v>2057.9</v>
      </c>
      <c r="N8" s="55">
        <v>2980</v>
      </c>
      <c r="O8" s="55">
        <v>6112.9</v>
      </c>
      <c r="P8" s="55">
        <v>5251.1</v>
      </c>
      <c r="Q8" s="55">
        <v>1476.6</v>
      </c>
      <c r="R8" s="55">
        <v>5540</v>
      </c>
      <c r="S8" s="57">
        <v>3936.7</v>
      </c>
      <c r="T8" s="57">
        <v>4180.5</v>
      </c>
      <c r="U8" s="55">
        <v>5068.9</v>
      </c>
      <c r="V8" s="55">
        <f>4520.4-25</f>
        <v>4495.4</v>
      </c>
      <c r="W8" s="55"/>
      <c r="X8" s="56"/>
      <c r="Y8" s="56"/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149746.90000000002</v>
      </c>
      <c r="C9" s="24">
        <f t="shared" si="0"/>
        <v>78315.6</v>
      </c>
      <c r="D9" s="24">
        <f t="shared" si="0"/>
        <v>10501.2</v>
      </c>
      <c r="E9" s="24">
        <f t="shared" si="0"/>
        <v>2545.3</v>
      </c>
      <c r="F9" s="24">
        <f t="shared" si="0"/>
        <v>2997.7000000000003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6932.6</v>
      </c>
      <c r="K9" s="24">
        <f t="shared" si="0"/>
        <v>8711.7</v>
      </c>
      <c r="L9" s="24">
        <f t="shared" si="0"/>
        <v>14693.2</v>
      </c>
      <c r="M9" s="24">
        <f t="shared" si="0"/>
        <v>17726.4</v>
      </c>
      <c r="N9" s="24">
        <f t="shared" si="0"/>
        <v>5353.7</v>
      </c>
      <c r="O9" s="24">
        <f t="shared" si="0"/>
        <v>6124.8</v>
      </c>
      <c r="P9" s="24">
        <f t="shared" si="0"/>
        <v>8177.6</v>
      </c>
      <c r="Q9" s="24">
        <f t="shared" si="0"/>
        <v>3949.7000000000003</v>
      </c>
      <c r="R9" s="24">
        <f t="shared" si="0"/>
        <v>5413.5</v>
      </c>
      <c r="S9" s="24">
        <f t="shared" si="0"/>
        <v>4134.1</v>
      </c>
      <c r="T9" s="24">
        <f t="shared" si="0"/>
        <v>7641.6</v>
      </c>
      <c r="U9" s="24">
        <f t="shared" si="0"/>
        <v>35499.299999999996</v>
      </c>
      <c r="V9" s="24">
        <f t="shared" si="0"/>
        <v>25468.100000000002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165870.50000000003</v>
      </c>
      <c r="AG9" s="50">
        <f>AG10+AG15+AG24+AG33+AG47+AG52+AG54+AG61+AG62+AG71+AG72+AG76+AG88+AG81+AG83+AG82+AG69+AG89+AG91+AG90+AG70+AG40+AG92</f>
        <v>62192.000000000015</v>
      </c>
      <c r="AH9" s="49"/>
      <c r="AI9" s="49"/>
    </row>
    <row r="10" spans="1:33" ht="15.75">
      <c r="A10" s="4" t="s">
        <v>4</v>
      </c>
      <c r="B10" s="22">
        <f>5873.5+50+90.5</f>
        <v>6014</v>
      </c>
      <c r="C10" s="22">
        <v>3724.3</v>
      </c>
      <c r="D10" s="22"/>
      <c r="E10" s="22">
        <v>18.3</v>
      </c>
      <c r="F10" s="22">
        <v>110.5</v>
      </c>
      <c r="G10" s="22"/>
      <c r="H10" s="22"/>
      <c r="I10" s="22"/>
      <c r="J10" s="25">
        <v>188.1</v>
      </c>
      <c r="K10" s="22">
        <v>402.8</v>
      </c>
      <c r="L10" s="22">
        <v>2029.1</v>
      </c>
      <c r="M10" s="22">
        <v>613.1</v>
      </c>
      <c r="N10" s="22">
        <v>44.9</v>
      </c>
      <c r="O10" s="27">
        <v>113</v>
      </c>
      <c r="P10" s="22">
        <v>120.8</v>
      </c>
      <c r="Q10" s="22">
        <v>17.4</v>
      </c>
      <c r="R10" s="22">
        <v>70.2</v>
      </c>
      <c r="S10" s="26">
        <v>140.7</v>
      </c>
      <c r="T10" s="26">
        <v>154.1</v>
      </c>
      <c r="U10" s="26">
        <v>3472.4</v>
      </c>
      <c r="V10" s="26">
        <v>1475.8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8971.199999999999</v>
      </c>
      <c r="AG10" s="27">
        <f>B10+C10-AF10</f>
        <v>767.1000000000004</v>
      </c>
    </row>
    <row r="11" spans="1:33" ht="15.75">
      <c r="A11" s="3" t="s">
        <v>5</v>
      </c>
      <c r="B11" s="22">
        <v>5307</v>
      </c>
      <c r="C11" s="22">
        <v>1688.5</v>
      </c>
      <c r="D11" s="22"/>
      <c r="E11" s="22"/>
      <c r="F11" s="22"/>
      <c r="G11" s="22"/>
      <c r="H11" s="22"/>
      <c r="I11" s="22"/>
      <c r="J11" s="26">
        <v>16.6</v>
      </c>
      <c r="K11" s="22"/>
      <c r="L11" s="22">
        <v>1957</v>
      </c>
      <c r="M11" s="22">
        <v>554.4</v>
      </c>
      <c r="N11" s="22"/>
      <c r="O11" s="27"/>
      <c r="P11" s="22"/>
      <c r="Q11" s="22">
        <v>13.3</v>
      </c>
      <c r="R11" s="22"/>
      <c r="S11" s="26"/>
      <c r="T11" s="26"/>
      <c r="U11" s="26">
        <v>3210.4</v>
      </c>
      <c r="V11" s="26">
        <v>1204.1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6955.800000000001</v>
      </c>
      <c r="AG11" s="27">
        <f>B11+C11-AF11</f>
        <v>39.69999999999891</v>
      </c>
    </row>
    <row r="12" spans="1:33" ht="15.75">
      <c r="A12" s="3" t="s">
        <v>2</v>
      </c>
      <c r="B12" s="36">
        <v>191.4</v>
      </c>
      <c r="C12" s="22">
        <v>363.9</v>
      </c>
      <c r="D12" s="22"/>
      <c r="E12" s="22"/>
      <c r="F12" s="22">
        <v>24.2</v>
      </c>
      <c r="G12" s="22"/>
      <c r="H12" s="22"/>
      <c r="I12" s="22"/>
      <c r="J12" s="26"/>
      <c r="K12" s="22">
        <v>203.9</v>
      </c>
      <c r="L12" s="22">
        <v>4.7</v>
      </c>
      <c r="M12" s="22"/>
      <c r="N12" s="22">
        <v>3.4</v>
      </c>
      <c r="O12" s="27">
        <v>2.2</v>
      </c>
      <c r="P12" s="22"/>
      <c r="Q12" s="22"/>
      <c r="R12" s="22">
        <v>3.9</v>
      </c>
      <c r="S12" s="26"/>
      <c r="T12" s="26">
        <v>1.9</v>
      </c>
      <c r="U12" s="26">
        <v>0.9</v>
      </c>
      <c r="V12" s="26">
        <v>262.4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507.5</v>
      </c>
      <c r="AG12" s="27">
        <f>B12+C12-AF12</f>
        <v>47.799999999999955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515.6</v>
      </c>
      <c r="C14" s="22">
        <f t="shared" si="2"/>
        <v>1671.9</v>
      </c>
      <c r="D14" s="22">
        <f t="shared" si="2"/>
        <v>0</v>
      </c>
      <c r="E14" s="22">
        <f t="shared" si="2"/>
        <v>18.3</v>
      </c>
      <c r="F14" s="22">
        <f t="shared" si="2"/>
        <v>86.3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171.5</v>
      </c>
      <c r="K14" s="22">
        <f t="shared" si="2"/>
        <v>198.9</v>
      </c>
      <c r="L14" s="22">
        <f t="shared" si="2"/>
        <v>67.3999999999999</v>
      </c>
      <c r="M14" s="22">
        <f t="shared" si="2"/>
        <v>58.700000000000045</v>
      </c>
      <c r="N14" s="22">
        <f t="shared" si="2"/>
        <v>41.5</v>
      </c>
      <c r="O14" s="22">
        <f t="shared" si="2"/>
        <v>110.8</v>
      </c>
      <c r="P14" s="22">
        <f t="shared" si="2"/>
        <v>120.8</v>
      </c>
      <c r="Q14" s="22">
        <f t="shared" si="2"/>
        <v>4.099999999999998</v>
      </c>
      <c r="R14" s="22">
        <f t="shared" si="2"/>
        <v>66.3</v>
      </c>
      <c r="S14" s="22">
        <f t="shared" si="2"/>
        <v>140.7</v>
      </c>
      <c r="T14" s="22">
        <f t="shared" si="2"/>
        <v>152.2</v>
      </c>
      <c r="U14" s="22">
        <f t="shared" si="2"/>
        <v>261.1</v>
      </c>
      <c r="V14" s="22">
        <f t="shared" si="2"/>
        <v>9.300000000000068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1507.9</v>
      </c>
      <c r="AG14" s="27">
        <f>AG10-AG11-AG12-AG13</f>
        <v>679.6000000000015</v>
      </c>
    </row>
    <row r="15" spans="1:33" ht="15" customHeight="1">
      <c r="A15" s="4" t="s">
        <v>6</v>
      </c>
      <c r="B15" s="22">
        <f>43565.4-1039.7+98.1-77.3</f>
        <v>42546.5</v>
      </c>
      <c r="C15" s="22">
        <v>39747.1</v>
      </c>
      <c r="D15" s="44"/>
      <c r="E15" s="44">
        <v>177.3</v>
      </c>
      <c r="F15" s="22">
        <v>463</v>
      </c>
      <c r="G15" s="22"/>
      <c r="H15" s="22"/>
      <c r="I15" s="22"/>
      <c r="J15" s="26">
        <v>937.8</v>
      </c>
      <c r="K15" s="22">
        <v>2899.3</v>
      </c>
      <c r="L15" s="22"/>
      <c r="M15" s="22">
        <v>14312.5</v>
      </c>
      <c r="N15" s="22">
        <v>4453.1</v>
      </c>
      <c r="O15" s="27">
        <v>637.2</v>
      </c>
      <c r="P15" s="22">
        <v>2194.9</v>
      </c>
      <c r="Q15" s="27">
        <v>166.6</v>
      </c>
      <c r="R15" s="22">
        <v>2536.9</v>
      </c>
      <c r="S15" s="26">
        <v>207.9</v>
      </c>
      <c r="T15" s="26">
        <v>6099.9</v>
      </c>
      <c r="U15" s="26">
        <v>23725.3</v>
      </c>
      <c r="V15" s="26">
        <v>6196.5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65008.2</v>
      </c>
      <c r="AG15" s="27">
        <f aca="true" t="shared" si="3" ref="AG15:AG31">B15+C15-AF15</f>
        <v>17285.40000000001</v>
      </c>
    </row>
    <row r="16" spans="1:34" s="70" customFormat="1" ht="15" customHeight="1">
      <c r="A16" s="65" t="s">
        <v>46</v>
      </c>
      <c r="B16" s="66">
        <f>16304.9+3218.5</f>
        <v>19523.4</v>
      </c>
      <c r="C16" s="66">
        <v>13877.7</v>
      </c>
      <c r="D16" s="67"/>
      <c r="E16" s="67">
        <v>177.3</v>
      </c>
      <c r="F16" s="66">
        <v>7.2</v>
      </c>
      <c r="G16" s="66"/>
      <c r="H16" s="66"/>
      <c r="I16" s="66"/>
      <c r="J16" s="68"/>
      <c r="K16" s="66">
        <v>1163.8</v>
      </c>
      <c r="L16" s="66"/>
      <c r="M16" s="66">
        <v>6492.4</v>
      </c>
      <c r="N16" s="66">
        <v>1707</v>
      </c>
      <c r="O16" s="69">
        <v>3.2</v>
      </c>
      <c r="P16" s="66">
        <v>1659.9</v>
      </c>
      <c r="Q16" s="69"/>
      <c r="R16" s="66">
        <v>1377.4</v>
      </c>
      <c r="S16" s="68"/>
      <c r="T16" s="68">
        <v>2007.9</v>
      </c>
      <c r="U16" s="68">
        <f>4407.1+7224.8</f>
        <v>11631.900000000001</v>
      </c>
      <c r="V16" s="68">
        <v>1773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28001</v>
      </c>
      <c r="AG16" s="71">
        <f t="shared" si="3"/>
        <v>5400.100000000006</v>
      </c>
      <c r="AH16" s="75"/>
    </row>
    <row r="17" spans="1:34" ht="15.75">
      <c r="A17" s="3" t="s">
        <v>5</v>
      </c>
      <c r="B17" s="22">
        <f>28315.9-204.3</f>
        <v>28111.600000000002</v>
      </c>
      <c r="C17" s="22">
        <v>3070.2</v>
      </c>
      <c r="D17" s="22"/>
      <c r="E17" s="22"/>
      <c r="F17" s="22"/>
      <c r="G17" s="22"/>
      <c r="H17" s="22"/>
      <c r="I17" s="22"/>
      <c r="J17" s="26"/>
      <c r="K17" s="22"/>
      <c r="L17" s="22"/>
      <c r="M17" s="22">
        <v>12435.9</v>
      </c>
      <c r="N17" s="22"/>
      <c r="O17" s="27">
        <v>12.8</v>
      </c>
      <c r="P17" s="22"/>
      <c r="Q17" s="27"/>
      <c r="R17" s="22"/>
      <c r="S17" s="26"/>
      <c r="T17" s="26"/>
      <c r="U17" s="26">
        <v>18316.2</v>
      </c>
      <c r="V17" s="26">
        <v>-1.9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30763</v>
      </c>
      <c r="AG17" s="27">
        <f t="shared" si="3"/>
        <v>418.8000000000029</v>
      </c>
      <c r="AH17" s="6"/>
    </row>
    <row r="18" spans="1:33" ht="15.75">
      <c r="A18" s="3" t="s">
        <v>3</v>
      </c>
      <c r="B18" s="22">
        <v>3.3</v>
      </c>
      <c r="C18" s="22">
        <v>16.8</v>
      </c>
      <c r="D18" s="22"/>
      <c r="E18" s="22">
        <v>1.7</v>
      </c>
      <c r="F18" s="22"/>
      <c r="G18" s="22"/>
      <c r="H18" s="22"/>
      <c r="I18" s="22"/>
      <c r="J18" s="26"/>
      <c r="K18" s="22">
        <v>3</v>
      </c>
      <c r="L18" s="22"/>
      <c r="M18" s="22">
        <v>4.1</v>
      </c>
      <c r="N18" s="22">
        <v>4.5</v>
      </c>
      <c r="O18" s="27">
        <v>0.3</v>
      </c>
      <c r="P18" s="22"/>
      <c r="Q18" s="27">
        <v>1.2</v>
      </c>
      <c r="R18" s="22"/>
      <c r="S18" s="26"/>
      <c r="T18" s="26">
        <v>4.2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19</v>
      </c>
      <c r="AG18" s="27">
        <f t="shared" si="3"/>
        <v>1.1000000000000014</v>
      </c>
    </row>
    <row r="19" spans="1:33" ht="15.75">
      <c r="A19" s="3" t="s">
        <v>1</v>
      </c>
      <c r="B19" s="22">
        <f>2059.8-1469.9+164</f>
        <v>753.9000000000001</v>
      </c>
      <c r="C19" s="22">
        <v>4302.8</v>
      </c>
      <c r="D19" s="22"/>
      <c r="E19" s="22">
        <v>0.3</v>
      </c>
      <c r="F19" s="22">
        <v>81</v>
      </c>
      <c r="G19" s="22"/>
      <c r="H19" s="22"/>
      <c r="I19" s="22"/>
      <c r="J19" s="26">
        <v>56.5</v>
      </c>
      <c r="K19" s="22">
        <v>1402.9</v>
      </c>
      <c r="L19" s="22"/>
      <c r="M19" s="22"/>
      <c r="N19" s="22">
        <v>447.3</v>
      </c>
      <c r="O19" s="27">
        <v>332.3</v>
      </c>
      <c r="P19" s="22">
        <v>270.8</v>
      </c>
      <c r="Q19" s="27">
        <v>146.5</v>
      </c>
      <c r="R19" s="22">
        <v>294.1</v>
      </c>
      <c r="S19" s="26">
        <v>149.6</v>
      </c>
      <c r="T19" s="26">
        <v>199.9</v>
      </c>
      <c r="U19" s="26">
        <v>532.4</v>
      </c>
      <c r="V19" s="26">
        <v>570.3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4483.900000000001</v>
      </c>
      <c r="AG19" s="27">
        <f t="shared" si="3"/>
        <v>572.8000000000002</v>
      </c>
    </row>
    <row r="20" spans="1:33" ht="15.75">
      <c r="A20" s="3" t="s">
        <v>2</v>
      </c>
      <c r="B20" s="22">
        <f>10781.6+481</f>
        <v>11262.6</v>
      </c>
      <c r="C20" s="22">
        <v>26084.3</v>
      </c>
      <c r="D20" s="22"/>
      <c r="E20" s="22">
        <v>168.9</v>
      </c>
      <c r="F20" s="22">
        <v>82.5</v>
      </c>
      <c r="G20" s="22"/>
      <c r="H20" s="22"/>
      <c r="I20" s="22"/>
      <c r="J20" s="26">
        <v>90.1</v>
      </c>
      <c r="K20" s="22">
        <v>1208.9</v>
      </c>
      <c r="L20" s="22"/>
      <c r="M20" s="22">
        <v>434.2</v>
      </c>
      <c r="N20" s="22">
        <v>3303.6</v>
      </c>
      <c r="O20" s="27">
        <v>1.5</v>
      </c>
      <c r="P20" s="22">
        <v>1599.4</v>
      </c>
      <c r="Q20" s="27">
        <v>17.2</v>
      </c>
      <c r="R20" s="22">
        <v>1867.1</v>
      </c>
      <c r="S20" s="26">
        <v>52.4</v>
      </c>
      <c r="T20" s="26">
        <v>4182.1</v>
      </c>
      <c r="U20" s="26">
        <v>3504.9</v>
      </c>
      <c r="V20" s="26">
        <v>4928.1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21440.9</v>
      </c>
      <c r="AG20" s="27">
        <f t="shared" si="3"/>
        <v>15906</v>
      </c>
    </row>
    <row r="21" spans="1:33" ht="15.75">
      <c r="A21" s="3" t="s">
        <v>17</v>
      </c>
      <c r="B21" s="22">
        <f>1409.6-537</f>
        <v>872.5999999999999</v>
      </c>
      <c r="C21" s="22">
        <v>439.7</v>
      </c>
      <c r="D21" s="22"/>
      <c r="E21" s="22"/>
      <c r="F21" s="22">
        <v>3.4</v>
      </c>
      <c r="G21" s="22"/>
      <c r="H21" s="22"/>
      <c r="I21" s="22"/>
      <c r="J21" s="26"/>
      <c r="K21" s="22">
        <v>6.7</v>
      </c>
      <c r="L21" s="22"/>
      <c r="M21" s="22">
        <v>172.1</v>
      </c>
      <c r="N21" s="22">
        <v>202.5</v>
      </c>
      <c r="O21" s="27">
        <v>8.7</v>
      </c>
      <c r="P21" s="22"/>
      <c r="Q21" s="27"/>
      <c r="R21" s="22"/>
      <c r="S21" s="26"/>
      <c r="T21" s="26">
        <v>586.5</v>
      </c>
      <c r="U21" s="22">
        <v>228.2</v>
      </c>
      <c r="V21" s="22">
        <v>9.9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1218</v>
      </c>
      <c r="AG21" s="27">
        <f t="shared" si="3"/>
        <v>94.29999999999995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1542.4999999999986</v>
      </c>
      <c r="C23" s="22">
        <f t="shared" si="4"/>
        <v>5833.3</v>
      </c>
      <c r="D23" s="22">
        <f t="shared" si="4"/>
        <v>0</v>
      </c>
      <c r="E23" s="22">
        <f t="shared" si="4"/>
        <v>6.400000000000006</v>
      </c>
      <c r="F23" s="22">
        <f t="shared" si="4"/>
        <v>296.1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791.1999999999999</v>
      </c>
      <c r="K23" s="22">
        <f t="shared" si="4"/>
        <v>277.8</v>
      </c>
      <c r="L23" s="22">
        <f t="shared" si="4"/>
        <v>0</v>
      </c>
      <c r="M23" s="22">
        <f t="shared" si="4"/>
        <v>1266.2000000000005</v>
      </c>
      <c r="N23" s="22">
        <f t="shared" si="4"/>
        <v>495.2000000000003</v>
      </c>
      <c r="O23" s="22">
        <f t="shared" si="4"/>
        <v>281.60000000000014</v>
      </c>
      <c r="P23" s="22">
        <f t="shared" si="4"/>
        <v>324.70000000000005</v>
      </c>
      <c r="Q23" s="22">
        <f t="shared" si="4"/>
        <v>1.7000000000000064</v>
      </c>
      <c r="R23" s="22">
        <f t="shared" si="4"/>
        <v>375.7000000000003</v>
      </c>
      <c r="S23" s="22">
        <f t="shared" si="4"/>
        <v>5.900000000000013</v>
      </c>
      <c r="T23" s="22">
        <f t="shared" si="4"/>
        <v>1127.1999999999998</v>
      </c>
      <c r="U23" s="22">
        <f t="shared" si="4"/>
        <v>1143.5999999999988</v>
      </c>
      <c r="V23" s="22">
        <f t="shared" si="4"/>
        <v>690.0999999999991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7083.399999999998</v>
      </c>
      <c r="AG23" s="27">
        <f t="shared" si="3"/>
        <v>292.40000000000146</v>
      </c>
    </row>
    <row r="24" spans="1:33" ht="15" customHeight="1">
      <c r="A24" s="4" t="s">
        <v>7</v>
      </c>
      <c r="B24" s="22">
        <f>21416.6+425+688.4+2922.3</f>
        <v>25452.3</v>
      </c>
      <c r="C24" s="22">
        <v>16025.6</v>
      </c>
      <c r="D24" s="22"/>
      <c r="E24" s="22"/>
      <c r="F24" s="22">
        <v>918.9</v>
      </c>
      <c r="G24" s="22"/>
      <c r="H24" s="22"/>
      <c r="I24" s="22"/>
      <c r="J24" s="26">
        <v>92.1</v>
      </c>
      <c r="K24" s="22"/>
      <c r="L24" s="22">
        <v>9626.1</v>
      </c>
      <c r="M24" s="22">
        <v>260.8</v>
      </c>
      <c r="N24" s="22">
        <v>98.7</v>
      </c>
      <c r="O24" s="27">
        <v>86.7</v>
      </c>
      <c r="P24" s="22">
        <v>5452.4</v>
      </c>
      <c r="Q24" s="27">
        <v>626.9</v>
      </c>
      <c r="R24" s="27">
        <v>182.3</v>
      </c>
      <c r="S24" s="26">
        <v>1637.5</v>
      </c>
      <c r="T24" s="26">
        <v>282.4</v>
      </c>
      <c r="U24" s="26">
        <v>3814.5</v>
      </c>
      <c r="V24" s="26">
        <v>11750.1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34829.4</v>
      </c>
      <c r="AG24" s="27">
        <f t="shared" si="3"/>
        <v>6648.5</v>
      </c>
    </row>
    <row r="25" spans="1:34" s="70" customFormat="1" ht="15" customHeight="1">
      <c r="A25" s="65" t="s">
        <v>47</v>
      </c>
      <c r="B25" s="66">
        <f>17596.4+2922.3</f>
        <v>20518.7</v>
      </c>
      <c r="C25" s="66">
        <v>9981.8</v>
      </c>
      <c r="D25" s="66"/>
      <c r="E25" s="66"/>
      <c r="F25" s="66">
        <v>918.9</v>
      </c>
      <c r="G25" s="66"/>
      <c r="H25" s="66"/>
      <c r="I25" s="66"/>
      <c r="J25" s="68">
        <v>92.1</v>
      </c>
      <c r="K25" s="66"/>
      <c r="L25" s="66">
        <v>9429.1</v>
      </c>
      <c r="M25" s="66">
        <v>257.7</v>
      </c>
      <c r="N25" s="66">
        <v>72.3</v>
      </c>
      <c r="O25" s="69">
        <v>8.7</v>
      </c>
      <c r="P25" s="66">
        <v>2594.2</v>
      </c>
      <c r="Q25" s="69">
        <v>473.9</v>
      </c>
      <c r="R25" s="69">
        <v>33.1</v>
      </c>
      <c r="S25" s="68">
        <v>1416.7</v>
      </c>
      <c r="T25" s="68">
        <f>287-59</f>
        <v>228</v>
      </c>
      <c r="U25" s="68">
        <v>2447.9</v>
      </c>
      <c r="V25" s="68">
        <f>7150.2+2922.3</f>
        <v>10072.5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28045.100000000002</v>
      </c>
      <c r="AG25" s="71">
        <f t="shared" si="3"/>
        <v>2455.399999999998</v>
      </c>
      <c r="AH25" s="75"/>
    </row>
    <row r="26" spans="1:34" ht="15.75">
      <c r="A26" s="3" t="s">
        <v>5</v>
      </c>
      <c r="B26" s="22">
        <f>15456.2+2922.3</f>
        <v>18378.5</v>
      </c>
      <c r="C26" s="22">
        <v>2114.8</v>
      </c>
      <c r="D26" s="22"/>
      <c r="E26" s="22"/>
      <c r="F26" s="22"/>
      <c r="G26" s="22"/>
      <c r="H26" s="22"/>
      <c r="I26" s="22"/>
      <c r="J26" s="26"/>
      <c r="K26" s="22"/>
      <c r="L26" s="22">
        <v>6897.7</v>
      </c>
      <c r="M26" s="22">
        <v>28.8</v>
      </c>
      <c r="N26" s="22"/>
      <c r="O26" s="27"/>
      <c r="P26" s="22"/>
      <c r="Q26" s="27"/>
      <c r="R26" s="22"/>
      <c r="S26" s="26"/>
      <c r="T26" s="26"/>
      <c r="U26" s="26">
        <v>970.9</v>
      </c>
      <c r="V26" s="26">
        <v>9773.7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17671.1</v>
      </c>
      <c r="AG26" s="27">
        <f t="shared" si="3"/>
        <v>2822.2000000000007</v>
      </c>
      <c r="AH26" s="6"/>
    </row>
    <row r="27" spans="1:33" ht="15.75">
      <c r="A27" s="3" t="s">
        <v>3</v>
      </c>
      <c r="B27" s="22">
        <f>916.8-8+343.4</f>
        <v>1252.1999999999998</v>
      </c>
      <c r="C27" s="22">
        <v>1381.3</v>
      </c>
      <c r="D27" s="22"/>
      <c r="E27" s="22"/>
      <c r="F27" s="22">
        <v>26.9</v>
      </c>
      <c r="G27" s="22"/>
      <c r="H27" s="22"/>
      <c r="I27" s="22"/>
      <c r="J27" s="26">
        <v>81.3</v>
      </c>
      <c r="K27" s="22"/>
      <c r="L27" s="22">
        <v>599</v>
      </c>
      <c r="M27" s="22">
        <v>22.6</v>
      </c>
      <c r="N27" s="22">
        <v>26.4</v>
      </c>
      <c r="O27" s="27">
        <v>82.2</v>
      </c>
      <c r="P27" s="22">
        <v>250.2</v>
      </c>
      <c r="Q27" s="27">
        <v>124.7</v>
      </c>
      <c r="R27" s="22">
        <v>20.9</v>
      </c>
      <c r="S27" s="26">
        <v>71.8</v>
      </c>
      <c r="T27" s="26">
        <v>-37.8</v>
      </c>
      <c r="U27" s="26">
        <v>107.4</v>
      </c>
      <c r="V27" s="26">
        <v>589.6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1965.2000000000003</v>
      </c>
      <c r="AG27" s="27">
        <f t="shared" si="3"/>
        <v>668.2999999999997</v>
      </c>
    </row>
    <row r="28" spans="1:33" ht="15.75">
      <c r="A28" s="3" t="s">
        <v>1</v>
      </c>
      <c r="B28" s="22">
        <v>370.7</v>
      </c>
      <c r="C28" s="22">
        <v>118.3</v>
      </c>
      <c r="D28" s="22"/>
      <c r="E28" s="22"/>
      <c r="F28" s="22">
        <v>28.4</v>
      </c>
      <c r="G28" s="22"/>
      <c r="H28" s="22"/>
      <c r="I28" s="22"/>
      <c r="J28" s="26"/>
      <c r="K28" s="22"/>
      <c r="L28" s="22">
        <v>76.3</v>
      </c>
      <c r="M28" s="22"/>
      <c r="N28" s="22">
        <v>17.3</v>
      </c>
      <c r="O28" s="27">
        <v>0.8</v>
      </c>
      <c r="P28" s="22">
        <v>217</v>
      </c>
      <c r="Q28" s="27"/>
      <c r="R28" s="22"/>
      <c r="S28" s="26">
        <v>149.2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488.99999999999994</v>
      </c>
      <c r="AG28" s="27">
        <f t="shared" si="3"/>
        <v>0</v>
      </c>
    </row>
    <row r="29" spans="1:33" ht="15.75">
      <c r="A29" s="3" t="s">
        <v>2</v>
      </c>
      <c r="B29" s="22">
        <v>4152.6</v>
      </c>
      <c r="C29" s="22">
        <v>5620.4</v>
      </c>
      <c r="D29" s="22"/>
      <c r="E29" s="22"/>
      <c r="F29" s="22">
        <v>811.8</v>
      </c>
      <c r="G29" s="22"/>
      <c r="H29" s="22"/>
      <c r="I29" s="22"/>
      <c r="J29" s="26">
        <v>10.8</v>
      </c>
      <c r="K29" s="22"/>
      <c r="L29" s="22">
        <v>1793.8</v>
      </c>
      <c r="M29" s="22">
        <v>175.6</v>
      </c>
      <c r="N29" s="22">
        <v>34.6</v>
      </c>
      <c r="O29" s="27">
        <v>2.4</v>
      </c>
      <c r="P29" s="22">
        <v>866.9</v>
      </c>
      <c r="Q29" s="27">
        <v>137.3</v>
      </c>
      <c r="R29" s="22">
        <v>36.6</v>
      </c>
      <c r="S29" s="26">
        <v>794.5</v>
      </c>
      <c r="T29" s="26">
        <v>314.3</v>
      </c>
      <c r="U29" s="26">
        <v>2525.4</v>
      </c>
      <c r="V29" s="26">
        <v>28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7532</v>
      </c>
      <c r="AG29" s="27">
        <f t="shared" si="3"/>
        <v>2241</v>
      </c>
    </row>
    <row r="30" spans="1:33" ht="15.75">
      <c r="A30" s="3" t="s">
        <v>17</v>
      </c>
      <c r="B30" s="22">
        <f>105.1-18.6</f>
        <v>86.5</v>
      </c>
      <c r="C30" s="22">
        <v>52.1</v>
      </c>
      <c r="D30" s="22"/>
      <c r="E30" s="22"/>
      <c r="F30" s="22"/>
      <c r="G30" s="22"/>
      <c r="H30" s="22"/>
      <c r="I30" s="22"/>
      <c r="J30" s="26"/>
      <c r="K30" s="22"/>
      <c r="L30" s="22">
        <v>37.1</v>
      </c>
      <c r="M30" s="22"/>
      <c r="N30" s="22">
        <v>4.9</v>
      </c>
      <c r="O30" s="27"/>
      <c r="P30" s="22">
        <v>16.9</v>
      </c>
      <c r="Q30" s="27">
        <v>68.6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127.5</v>
      </c>
      <c r="AG30" s="27">
        <f t="shared" si="3"/>
        <v>11.099999999999994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1211.7999999999993</v>
      </c>
      <c r="C32" s="22">
        <f t="shared" si="5"/>
        <v>6738.700000000001</v>
      </c>
      <c r="D32" s="22">
        <f t="shared" si="5"/>
        <v>0</v>
      </c>
      <c r="E32" s="22">
        <f t="shared" si="5"/>
        <v>0</v>
      </c>
      <c r="F32" s="22">
        <f t="shared" si="5"/>
        <v>51.80000000000007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-3.552713678800501E-15</v>
      </c>
      <c r="K32" s="22">
        <f t="shared" si="5"/>
        <v>0</v>
      </c>
      <c r="L32" s="22">
        <f t="shared" si="5"/>
        <v>222.20000000000041</v>
      </c>
      <c r="M32" s="22">
        <f t="shared" si="5"/>
        <v>33.80000000000001</v>
      </c>
      <c r="N32" s="22">
        <f t="shared" si="5"/>
        <v>15.500000000000012</v>
      </c>
      <c r="O32" s="22">
        <f t="shared" si="5"/>
        <v>1.3000000000000003</v>
      </c>
      <c r="P32" s="22">
        <f t="shared" si="5"/>
        <v>4101.400000000001</v>
      </c>
      <c r="Q32" s="22">
        <f t="shared" si="5"/>
        <v>296.29999999999995</v>
      </c>
      <c r="R32" s="22">
        <f t="shared" si="5"/>
        <v>124.80000000000001</v>
      </c>
      <c r="S32" s="22">
        <f t="shared" si="5"/>
        <v>622</v>
      </c>
      <c r="T32" s="22">
        <f t="shared" si="5"/>
        <v>5.899999999999977</v>
      </c>
      <c r="U32" s="22">
        <f t="shared" si="5"/>
        <v>210.79999999999973</v>
      </c>
      <c r="V32" s="22">
        <f t="shared" si="5"/>
        <v>1358.7999999999997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7044.6</v>
      </c>
      <c r="AG32" s="27">
        <f>AG24-AG26-AG27-AG28-AG29-AG30-AG31</f>
        <v>905.8999999999995</v>
      </c>
    </row>
    <row r="33" spans="1:33" ht="15" customHeight="1">
      <c r="A33" s="4" t="s">
        <v>8</v>
      </c>
      <c r="B33" s="22">
        <f>270.3-58</f>
        <v>212.3</v>
      </c>
      <c r="C33" s="22">
        <v>670.5</v>
      </c>
      <c r="D33" s="22"/>
      <c r="E33" s="22"/>
      <c r="F33" s="22"/>
      <c r="G33" s="22"/>
      <c r="H33" s="22"/>
      <c r="I33" s="22"/>
      <c r="J33" s="26"/>
      <c r="K33" s="22">
        <v>221.9</v>
      </c>
      <c r="L33" s="22">
        <v>47.6</v>
      </c>
      <c r="M33" s="22"/>
      <c r="N33" s="22"/>
      <c r="O33" s="27">
        <v>77.8</v>
      </c>
      <c r="P33" s="22">
        <v>7.3</v>
      </c>
      <c r="Q33" s="27"/>
      <c r="R33" s="22"/>
      <c r="S33" s="26">
        <v>1.2</v>
      </c>
      <c r="T33" s="26">
        <v>122.6</v>
      </c>
      <c r="U33" s="26"/>
      <c r="V33" s="26">
        <v>149.4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627.8</v>
      </c>
      <c r="AG33" s="27">
        <f aca="true" t="shared" si="6" ref="AG33:AG38">B33+C33-AF33</f>
        <v>255</v>
      </c>
    </row>
    <row r="34" spans="1:33" ht="15.75">
      <c r="A34" s="3" t="s">
        <v>5</v>
      </c>
      <c r="B34" s="22">
        <f>132.3+22.7</f>
        <v>155</v>
      </c>
      <c r="C34" s="22">
        <v>26.9</v>
      </c>
      <c r="D34" s="22"/>
      <c r="E34" s="22"/>
      <c r="F34" s="22"/>
      <c r="G34" s="22"/>
      <c r="H34" s="22"/>
      <c r="I34" s="22"/>
      <c r="J34" s="26"/>
      <c r="K34" s="22"/>
      <c r="L34" s="22">
        <v>46.6</v>
      </c>
      <c r="M34" s="22"/>
      <c r="N34" s="22"/>
      <c r="O34" s="22"/>
      <c r="P34" s="22"/>
      <c r="Q34" s="27"/>
      <c r="R34" s="22"/>
      <c r="S34" s="26">
        <v>1.2</v>
      </c>
      <c r="T34" s="26"/>
      <c r="U34" s="26"/>
      <c r="V34" s="26">
        <v>133.5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181.3</v>
      </c>
      <c r="AG34" s="27">
        <f t="shared" si="6"/>
        <v>0.5999999999999943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95-80.7</f>
        <v>14.299999999999997</v>
      </c>
      <c r="C36" s="22">
        <v>293.5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52.4</v>
      </c>
      <c r="P36" s="22">
        <v>7.2</v>
      </c>
      <c r="Q36" s="27"/>
      <c r="R36" s="22"/>
      <c r="S36" s="26"/>
      <c r="T36" s="26">
        <v>80.4</v>
      </c>
      <c r="U36" s="22"/>
      <c r="V36" s="22">
        <v>0.6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140.6</v>
      </c>
      <c r="AG36" s="27">
        <f t="shared" si="6"/>
        <v>167.20000000000002</v>
      </c>
    </row>
    <row r="37" spans="1:33" ht="15.75">
      <c r="A37" s="3" t="s">
        <v>17</v>
      </c>
      <c r="B37" s="22">
        <v>0</v>
      </c>
      <c r="C37" s="22">
        <v>16.3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16.3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43.000000000000014</v>
      </c>
      <c r="C39" s="22">
        <f t="shared" si="7"/>
        <v>333.7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221.9</v>
      </c>
      <c r="L39" s="22">
        <f t="shared" si="7"/>
        <v>1</v>
      </c>
      <c r="M39" s="22">
        <f t="shared" si="7"/>
        <v>0</v>
      </c>
      <c r="N39" s="22">
        <f t="shared" si="7"/>
        <v>0</v>
      </c>
      <c r="O39" s="22">
        <f t="shared" si="7"/>
        <v>25.4</v>
      </c>
      <c r="P39" s="22">
        <f t="shared" si="7"/>
        <v>0.09999999999999964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42.19999999999999</v>
      </c>
      <c r="U39" s="22">
        <f t="shared" si="7"/>
        <v>0</v>
      </c>
      <c r="V39" s="22">
        <f t="shared" si="7"/>
        <v>15.300000000000006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305.90000000000003</v>
      </c>
      <c r="AG39" s="27">
        <f>AG33-AG34-AG36-AG38-AG35-AG37</f>
        <v>70.8</v>
      </c>
    </row>
    <row r="40" spans="1:33" ht="15" customHeight="1">
      <c r="A40" s="4" t="s">
        <v>33</v>
      </c>
      <c r="B40" s="22">
        <v>760.4</v>
      </c>
      <c r="C40" s="22">
        <v>242.8</v>
      </c>
      <c r="D40" s="22"/>
      <c r="E40" s="22"/>
      <c r="F40" s="22"/>
      <c r="G40" s="22"/>
      <c r="H40" s="22"/>
      <c r="I40" s="22"/>
      <c r="J40" s="26">
        <v>66.2</v>
      </c>
      <c r="K40" s="22"/>
      <c r="L40" s="22"/>
      <c r="M40" s="22">
        <v>318.3</v>
      </c>
      <c r="N40" s="22">
        <v>21.7</v>
      </c>
      <c r="O40" s="27"/>
      <c r="P40" s="22"/>
      <c r="Q40" s="27">
        <v>39.5</v>
      </c>
      <c r="R40" s="27"/>
      <c r="S40" s="26"/>
      <c r="T40" s="26">
        <v>410.1</v>
      </c>
      <c r="U40" s="26">
        <v>97.4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953.1999999999999</v>
      </c>
      <c r="AG40" s="27">
        <f aca="true" t="shared" si="8" ref="AG40:AG45">B40+C40-AF40</f>
        <v>50.000000000000114</v>
      </c>
    </row>
    <row r="41" spans="1:34" ht="15.75">
      <c r="A41" s="3" t="s">
        <v>5</v>
      </c>
      <c r="B41" s="22">
        <v>576.3</v>
      </c>
      <c r="C41" s="22">
        <v>64.1</v>
      </c>
      <c r="D41" s="22"/>
      <c r="E41" s="22"/>
      <c r="F41" s="22"/>
      <c r="G41" s="22"/>
      <c r="H41" s="22"/>
      <c r="I41" s="22"/>
      <c r="J41" s="26"/>
      <c r="K41" s="22"/>
      <c r="L41" s="22"/>
      <c r="M41" s="22">
        <v>258.8</v>
      </c>
      <c r="N41" s="22"/>
      <c r="O41" s="27"/>
      <c r="P41" s="22"/>
      <c r="Q41" s="22"/>
      <c r="R41" s="22"/>
      <c r="S41" s="26"/>
      <c r="T41" s="26">
        <v>380.7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639.5</v>
      </c>
      <c r="AG41" s="27">
        <f t="shared" si="8"/>
        <v>0.8999999999999773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14.3</v>
      </c>
      <c r="C43" s="22">
        <v>8.5</v>
      </c>
      <c r="D43" s="22"/>
      <c r="E43" s="22"/>
      <c r="F43" s="22"/>
      <c r="G43" s="22"/>
      <c r="H43" s="22"/>
      <c r="I43" s="22"/>
      <c r="J43" s="26"/>
      <c r="K43" s="22"/>
      <c r="L43" s="22"/>
      <c r="M43" s="22">
        <v>6.5</v>
      </c>
      <c r="N43" s="22"/>
      <c r="O43" s="27"/>
      <c r="P43" s="22"/>
      <c r="Q43" s="22">
        <v>1.9</v>
      </c>
      <c r="R43" s="22"/>
      <c r="S43" s="26"/>
      <c r="T43" s="26">
        <v>4</v>
      </c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12.4</v>
      </c>
      <c r="AG43" s="27">
        <f t="shared" si="8"/>
        <v>10.4</v>
      </c>
    </row>
    <row r="44" spans="1:33" ht="15.75">
      <c r="A44" s="3" t="s">
        <v>2</v>
      </c>
      <c r="B44" s="22">
        <v>138.9</v>
      </c>
      <c r="C44" s="22">
        <v>131</v>
      </c>
      <c r="D44" s="22"/>
      <c r="E44" s="22"/>
      <c r="F44" s="22"/>
      <c r="G44" s="22"/>
      <c r="H44" s="22"/>
      <c r="I44" s="22"/>
      <c r="J44" s="26">
        <v>66.2</v>
      </c>
      <c r="K44" s="22"/>
      <c r="L44" s="22"/>
      <c r="M44" s="22">
        <v>30.6</v>
      </c>
      <c r="N44" s="22"/>
      <c r="O44" s="27"/>
      <c r="P44" s="22"/>
      <c r="Q44" s="22">
        <v>37.2</v>
      </c>
      <c r="R44" s="22"/>
      <c r="S44" s="26"/>
      <c r="T44" s="26">
        <v>10.4</v>
      </c>
      <c r="U44" s="26">
        <v>97.4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241.8</v>
      </c>
      <c r="AG44" s="27">
        <f t="shared" si="8"/>
        <v>28.099999999999966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30.900000000000006</v>
      </c>
      <c r="C46" s="22">
        <f t="shared" si="10"/>
        <v>39.20000000000002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22.4</v>
      </c>
      <c r="N46" s="22">
        <f t="shared" si="10"/>
        <v>21.7</v>
      </c>
      <c r="O46" s="22">
        <f t="shared" si="10"/>
        <v>0</v>
      </c>
      <c r="P46" s="22">
        <f t="shared" si="10"/>
        <v>0</v>
      </c>
      <c r="Q46" s="22">
        <f t="shared" si="10"/>
        <v>0.3999999999999986</v>
      </c>
      <c r="R46" s="22">
        <f t="shared" si="10"/>
        <v>0</v>
      </c>
      <c r="S46" s="22">
        <f t="shared" si="10"/>
        <v>0</v>
      </c>
      <c r="T46" s="22">
        <f t="shared" si="10"/>
        <v>15.000000000000034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59.50000000000003</v>
      </c>
      <c r="AG46" s="27">
        <f>AG40-AG41-AG42-AG43-AG44-AG45</f>
        <v>10.600000000000172</v>
      </c>
    </row>
    <row r="47" spans="1:33" ht="17.25" customHeight="1">
      <c r="A47" s="4" t="s">
        <v>70</v>
      </c>
      <c r="B47" s="36">
        <f>974.5+5.8-98.1</f>
        <v>882.1999999999999</v>
      </c>
      <c r="C47" s="22">
        <v>1313.9</v>
      </c>
      <c r="D47" s="22"/>
      <c r="E47" s="28">
        <f>28.2+14.1</f>
        <v>42.3</v>
      </c>
      <c r="F47" s="28">
        <v>13.2</v>
      </c>
      <c r="G47" s="28"/>
      <c r="H47" s="28"/>
      <c r="I47" s="28"/>
      <c r="J47" s="29">
        <v>2</v>
      </c>
      <c r="K47" s="28"/>
      <c r="L47" s="28">
        <v>107.9</v>
      </c>
      <c r="M47" s="28">
        <v>173.1</v>
      </c>
      <c r="N47" s="28"/>
      <c r="O47" s="31">
        <v>9.7</v>
      </c>
      <c r="P47" s="28">
        <v>53.6</v>
      </c>
      <c r="Q47" s="28">
        <v>51.5</v>
      </c>
      <c r="R47" s="28">
        <v>307.3</v>
      </c>
      <c r="S47" s="29">
        <v>249</v>
      </c>
      <c r="T47" s="29">
        <v>35.3</v>
      </c>
      <c r="U47" s="28">
        <v>277.2</v>
      </c>
      <c r="V47" s="28">
        <v>84.6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1406.7</v>
      </c>
      <c r="AG47" s="27">
        <f>B47+C47-AF47</f>
        <v>789.3999999999999</v>
      </c>
    </row>
    <row r="48" spans="1:33" ht="15.75">
      <c r="A48" s="3" t="s">
        <v>5</v>
      </c>
      <c r="B48" s="22">
        <v>31.9</v>
      </c>
      <c r="C48" s="22">
        <v>23.3</v>
      </c>
      <c r="D48" s="22"/>
      <c r="E48" s="28"/>
      <c r="F48" s="28"/>
      <c r="G48" s="28"/>
      <c r="H48" s="28"/>
      <c r="I48" s="28"/>
      <c r="J48" s="29"/>
      <c r="K48" s="28"/>
      <c r="L48" s="28">
        <v>27.9</v>
      </c>
      <c r="M48" s="28"/>
      <c r="N48" s="28"/>
      <c r="O48" s="31"/>
      <c r="P48" s="28"/>
      <c r="Q48" s="28"/>
      <c r="R48" s="28"/>
      <c r="S48" s="29"/>
      <c r="T48" s="29"/>
      <c r="U48" s="28"/>
      <c r="V48" s="28">
        <v>19.9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47.8</v>
      </c>
      <c r="AG48" s="27">
        <f>B48+C48-AF48</f>
        <v>7.400000000000006</v>
      </c>
    </row>
    <row r="49" spans="1:33" ht="15.75">
      <c r="A49" s="3" t="s">
        <v>17</v>
      </c>
      <c r="B49" s="22">
        <f>869.3+5.8-98.1</f>
        <v>776.9999999999999</v>
      </c>
      <c r="C49" s="22">
        <v>962.2</v>
      </c>
      <c r="D49" s="22"/>
      <c r="E49" s="22">
        <v>28.1</v>
      </c>
      <c r="F49" s="22"/>
      <c r="G49" s="22"/>
      <c r="H49" s="22"/>
      <c r="I49" s="22"/>
      <c r="J49" s="26">
        <v>2</v>
      </c>
      <c r="K49" s="22"/>
      <c r="L49" s="22">
        <v>80</v>
      </c>
      <c r="M49" s="22">
        <v>172.6</v>
      </c>
      <c r="N49" s="22"/>
      <c r="O49" s="27"/>
      <c r="P49" s="22">
        <v>53.6</v>
      </c>
      <c r="Q49" s="22"/>
      <c r="R49" s="22">
        <v>252.8</v>
      </c>
      <c r="S49" s="26">
        <v>201.7</v>
      </c>
      <c r="T49" s="26">
        <v>31.4</v>
      </c>
      <c r="U49" s="22">
        <v>251.1</v>
      </c>
      <c r="V49" s="22">
        <v>47.1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1120.3999999999999</v>
      </c>
      <c r="AG49" s="27">
        <f>B49+C49-AF49</f>
        <v>618.8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73.30000000000007</v>
      </c>
      <c r="C51" s="22">
        <f t="shared" si="11"/>
        <v>328.4000000000001</v>
      </c>
      <c r="D51" s="22">
        <f t="shared" si="11"/>
        <v>0</v>
      </c>
      <c r="E51" s="22">
        <f t="shared" si="11"/>
        <v>14.199999999999996</v>
      </c>
      <c r="F51" s="22">
        <f t="shared" si="11"/>
        <v>13.2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0.5</v>
      </c>
      <c r="N51" s="22">
        <f t="shared" si="11"/>
        <v>0</v>
      </c>
      <c r="O51" s="22">
        <f t="shared" si="11"/>
        <v>9.7</v>
      </c>
      <c r="P51" s="22">
        <f t="shared" si="11"/>
        <v>0</v>
      </c>
      <c r="Q51" s="22">
        <f t="shared" si="11"/>
        <v>51.5</v>
      </c>
      <c r="R51" s="22">
        <f t="shared" si="11"/>
        <v>54.5</v>
      </c>
      <c r="S51" s="22">
        <f t="shared" si="11"/>
        <v>47.30000000000001</v>
      </c>
      <c r="T51" s="22">
        <f t="shared" si="11"/>
        <v>3.8999999999999986</v>
      </c>
      <c r="U51" s="22">
        <f t="shared" si="11"/>
        <v>26.099999999999994</v>
      </c>
      <c r="V51" s="22">
        <f t="shared" si="11"/>
        <v>17.599999999999987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238.5</v>
      </c>
      <c r="AG51" s="27">
        <f>AG47-AG49-AG48</f>
        <v>163.1999999999999</v>
      </c>
    </row>
    <row r="52" spans="1:33" ht="15" customHeight="1">
      <c r="A52" s="4" t="s">
        <v>0</v>
      </c>
      <c r="B52" s="22">
        <f>6549.8+1000-1232</f>
        <v>6317.8</v>
      </c>
      <c r="C52" s="22">
        <v>2724</v>
      </c>
      <c r="D52" s="22">
        <v>854</v>
      </c>
      <c r="E52" s="22">
        <v>1070.6</v>
      </c>
      <c r="F52" s="22"/>
      <c r="G52" s="22"/>
      <c r="H52" s="22"/>
      <c r="I52" s="22"/>
      <c r="J52" s="26">
        <v>5.6</v>
      </c>
      <c r="K52" s="22">
        <v>1655.8</v>
      </c>
      <c r="L52" s="22">
        <v>288.4</v>
      </c>
      <c r="M52" s="22">
        <v>73.2</v>
      </c>
      <c r="N52" s="22">
        <v>21.3</v>
      </c>
      <c r="O52" s="27"/>
      <c r="P52" s="22">
        <v>205.9</v>
      </c>
      <c r="Q52" s="22">
        <v>890.5</v>
      </c>
      <c r="R52" s="22">
        <v>457.2</v>
      </c>
      <c r="S52" s="26">
        <v>342.9</v>
      </c>
      <c r="T52" s="26">
        <v>114.2</v>
      </c>
      <c r="U52" s="26">
        <v>24.1</v>
      </c>
      <c r="V52" s="26">
        <v>1564.3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7568</v>
      </c>
      <c r="AG52" s="27">
        <f aca="true" t="shared" si="12" ref="AG52:AG59">B52+C52-AF52</f>
        <v>1473.7999999999993</v>
      </c>
    </row>
    <row r="53" spans="1:33" ht="15" customHeight="1">
      <c r="A53" s="3" t="s">
        <v>2</v>
      </c>
      <c r="B53" s="22">
        <f>1113.4-99.3</f>
        <v>1014.1000000000001</v>
      </c>
      <c r="C53" s="22">
        <v>1288.2</v>
      </c>
      <c r="D53" s="22"/>
      <c r="E53" s="22">
        <v>722.1</v>
      </c>
      <c r="F53" s="22"/>
      <c r="G53" s="22"/>
      <c r="H53" s="22"/>
      <c r="I53" s="22"/>
      <c r="J53" s="26">
        <v>1.6</v>
      </c>
      <c r="K53" s="22"/>
      <c r="L53" s="22">
        <v>262.3</v>
      </c>
      <c r="M53" s="22"/>
      <c r="N53" s="22"/>
      <c r="O53" s="27"/>
      <c r="P53" s="22"/>
      <c r="Q53" s="22">
        <v>75</v>
      </c>
      <c r="R53" s="22"/>
      <c r="S53" s="26"/>
      <c r="T53" s="26">
        <v>47.8</v>
      </c>
      <c r="U53" s="26"/>
      <c r="V53" s="26">
        <v>840.1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1948.9</v>
      </c>
      <c r="AG53" s="27">
        <f t="shared" si="12"/>
        <v>353.4000000000001</v>
      </c>
    </row>
    <row r="54" spans="1:34" ht="15" customHeight="1">
      <c r="A54" s="4" t="s">
        <v>9</v>
      </c>
      <c r="B54" s="44">
        <f>4829.3+5.8</f>
        <v>4835.1</v>
      </c>
      <c r="C54" s="22">
        <v>3340.7</v>
      </c>
      <c r="D54" s="22"/>
      <c r="E54" s="22">
        <v>56.8</v>
      </c>
      <c r="F54" s="22"/>
      <c r="G54" s="22"/>
      <c r="H54" s="22"/>
      <c r="I54" s="22"/>
      <c r="J54" s="26">
        <v>297.7</v>
      </c>
      <c r="K54" s="22">
        <v>2.3</v>
      </c>
      <c r="L54" s="22">
        <v>86.9</v>
      </c>
      <c r="M54" s="22">
        <v>1885</v>
      </c>
      <c r="N54" s="22">
        <v>39</v>
      </c>
      <c r="O54" s="27"/>
      <c r="P54" s="22">
        <v>103.2</v>
      </c>
      <c r="Q54" s="27">
        <v>37.7</v>
      </c>
      <c r="R54" s="22">
        <v>298.2</v>
      </c>
      <c r="S54" s="26">
        <v>61.3</v>
      </c>
      <c r="T54" s="26">
        <v>358.4</v>
      </c>
      <c r="U54" s="26">
        <v>289.8</v>
      </c>
      <c r="V54" s="26">
        <v>2395.4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5911.7</v>
      </c>
      <c r="AG54" s="22">
        <f t="shared" si="12"/>
        <v>2264.1000000000004</v>
      </c>
      <c r="AH54" s="6"/>
    </row>
    <row r="55" spans="1:34" ht="15.75">
      <c r="A55" s="3" t="s">
        <v>5</v>
      </c>
      <c r="B55" s="22">
        <f>3435.1+6.5</f>
        <v>3441.6</v>
      </c>
      <c r="C55" s="22">
        <v>744.1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1691.7</v>
      </c>
      <c r="N55" s="22"/>
      <c r="O55" s="27"/>
      <c r="P55" s="22"/>
      <c r="Q55" s="27"/>
      <c r="R55" s="22"/>
      <c r="S55" s="26"/>
      <c r="T55" s="26"/>
      <c r="U55" s="26"/>
      <c r="V55" s="26">
        <v>2292.8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3984.5</v>
      </c>
      <c r="AG55" s="22">
        <f t="shared" si="12"/>
        <v>201.19999999999982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614.8-6.5</f>
        <v>608.3</v>
      </c>
      <c r="C57" s="22">
        <v>1293.2</v>
      </c>
      <c r="D57" s="22"/>
      <c r="E57" s="22"/>
      <c r="F57" s="22"/>
      <c r="G57" s="22"/>
      <c r="H57" s="22"/>
      <c r="I57" s="22"/>
      <c r="J57" s="26">
        <v>98.1</v>
      </c>
      <c r="K57" s="22">
        <v>0.3</v>
      </c>
      <c r="L57" s="22">
        <v>46.7</v>
      </c>
      <c r="M57" s="22">
        <v>103.1</v>
      </c>
      <c r="N57" s="22">
        <v>11.4</v>
      </c>
      <c r="O57" s="27"/>
      <c r="P57" s="22">
        <v>2.7</v>
      </c>
      <c r="Q57" s="27">
        <v>0.1</v>
      </c>
      <c r="R57" s="22">
        <v>125.6</v>
      </c>
      <c r="S57" s="26">
        <v>63.1</v>
      </c>
      <c r="T57" s="26">
        <v>17.2</v>
      </c>
      <c r="U57" s="26">
        <v>124.7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593</v>
      </c>
      <c r="AG57" s="22">
        <f t="shared" si="12"/>
        <v>1308.5</v>
      </c>
    </row>
    <row r="58" spans="1:33" ht="15.75">
      <c r="A58" s="3" t="s">
        <v>17</v>
      </c>
      <c r="B58" s="36">
        <v>5.1</v>
      </c>
      <c r="C58" s="22">
        <v>0.6</v>
      </c>
      <c r="D58" s="22"/>
      <c r="E58" s="22"/>
      <c r="F58" s="22"/>
      <c r="G58" s="22"/>
      <c r="H58" s="22"/>
      <c r="I58" s="22"/>
      <c r="J58" s="26"/>
      <c r="K58" s="22"/>
      <c r="L58" s="22"/>
      <c r="M58" s="22">
        <v>5.1</v>
      </c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0.5999999999999996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780.1000000000005</v>
      </c>
      <c r="C60" s="22">
        <f t="shared" si="13"/>
        <v>1302.8</v>
      </c>
      <c r="D60" s="22">
        <f t="shared" si="13"/>
        <v>0</v>
      </c>
      <c r="E60" s="22">
        <f t="shared" si="13"/>
        <v>56.8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199.6</v>
      </c>
      <c r="K60" s="22">
        <f t="shared" si="13"/>
        <v>1.9999999999999998</v>
      </c>
      <c r="L60" s="22">
        <f t="shared" si="13"/>
        <v>40.2</v>
      </c>
      <c r="M60" s="22">
        <f t="shared" si="13"/>
        <v>85.09999999999997</v>
      </c>
      <c r="N60" s="22">
        <f t="shared" si="13"/>
        <v>27.6</v>
      </c>
      <c r="O60" s="22">
        <f t="shared" si="13"/>
        <v>0</v>
      </c>
      <c r="P60" s="22">
        <f t="shared" si="13"/>
        <v>100.5</v>
      </c>
      <c r="Q60" s="22">
        <f t="shared" si="13"/>
        <v>37.6</v>
      </c>
      <c r="R60" s="22">
        <f t="shared" si="13"/>
        <v>172.6</v>
      </c>
      <c r="S60" s="22">
        <f t="shared" si="13"/>
        <v>-1.8000000000000043</v>
      </c>
      <c r="T60" s="22">
        <f t="shared" si="13"/>
        <v>341.2</v>
      </c>
      <c r="U60" s="22">
        <f t="shared" si="13"/>
        <v>165.10000000000002</v>
      </c>
      <c r="V60" s="22">
        <f t="shared" si="13"/>
        <v>102.59999999999991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1329.1</v>
      </c>
      <c r="AG60" s="22">
        <f>AG54-AG55-AG57-AG59-AG56-AG58</f>
        <v>753.8000000000005</v>
      </c>
    </row>
    <row r="61" spans="1:33" ht="15" customHeight="1">
      <c r="A61" s="4" t="s">
        <v>10</v>
      </c>
      <c r="B61" s="22">
        <f>124.3+40</f>
        <v>164.3</v>
      </c>
      <c r="C61" s="22">
        <v>215.4</v>
      </c>
      <c r="D61" s="22"/>
      <c r="E61" s="22">
        <v>17.7</v>
      </c>
      <c r="F61" s="22"/>
      <c r="G61" s="22"/>
      <c r="H61" s="22"/>
      <c r="I61" s="22"/>
      <c r="J61" s="26"/>
      <c r="K61" s="22">
        <v>18.2</v>
      </c>
      <c r="L61" s="22">
        <v>6.1</v>
      </c>
      <c r="M61" s="22"/>
      <c r="N61" s="22">
        <v>52.1</v>
      </c>
      <c r="O61" s="27">
        <v>69.6</v>
      </c>
      <c r="P61" s="22"/>
      <c r="Q61" s="27"/>
      <c r="R61" s="22">
        <v>11</v>
      </c>
      <c r="S61" s="26"/>
      <c r="T61" s="26">
        <v>1.1</v>
      </c>
      <c r="U61" s="26"/>
      <c r="V61" s="26">
        <v>79.8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255.59999999999997</v>
      </c>
      <c r="AG61" s="22">
        <f aca="true" t="shared" si="15" ref="AG61:AG67">B61+C61-AF61</f>
        <v>124.10000000000008</v>
      </c>
    </row>
    <row r="62" spans="1:33" ht="15" customHeight="1">
      <c r="A62" s="4" t="s">
        <v>11</v>
      </c>
      <c r="B62" s="22">
        <v>1557.7</v>
      </c>
      <c r="C62" s="22">
        <v>2066.2</v>
      </c>
      <c r="D62" s="22"/>
      <c r="E62" s="22"/>
      <c r="F62" s="22">
        <v>94.7</v>
      </c>
      <c r="G62" s="22"/>
      <c r="H62" s="22"/>
      <c r="I62" s="22"/>
      <c r="J62" s="26">
        <v>3.2</v>
      </c>
      <c r="K62" s="22"/>
      <c r="L62" s="22">
        <v>625.8</v>
      </c>
      <c r="M62" s="22"/>
      <c r="N62" s="22">
        <v>400</v>
      </c>
      <c r="O62" s="27"/>
      <c r="P62" s="22">
        <v>39.5</v>
      </c>
      <c r="Q62" s="27">
        <v>56.5</v>
      </c>
      <c r="R62" s="22">
        <v>249.1</v>
      </c>
      <c r="S62" s="26">
        <v>79.7</v>
      </c>
      <c r="T62" s="26">
        <v>22.6</v>
      </c>
      <c r="U62" s="26">
        <v>161.1</v>
      </c>
      <c r="V62" s="26">
        <v>1058.2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2790.3999999999996</v>
      </c>
      <c r="AG62" s="22">
        <f t="shared" si="15"/>
        <v>833.5</v>
      </c>
    </row>
    <row r="63" spans="1:34" ht="15.75">
      <c r="A63" s="3" t="s">
        <v>5</v>
      </c>
      <c r="B63" s="22">
        <v>1012.9</v>
      </c>
      <c r="C63" s="22">
        <v>226.4</v>
      </c>
      <c r="D63" s="22"/>
      <c r="E63" s="22"/>
      <c r="F63" s="22"/>
      <c r="G63" s="22"/>
      <c r="H63" s="22"/>
      <c r="I63" s="22"/>
      <c r="J63" s="26"/>
      <c r="K63" s="22"/>
      <c r="L63" s="22">
        <v>395.8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749.4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1145.2</v>
      </c>
      <c r="AG63" s="22">
        <f t="shared" si="15"/>
        <v>94.09999999999991</v>
      </c>
      <c r="AH63" s="64"/>
    </row>
    <row r="64" spans="1:34" ht="15.75">
      <c r="A64" s="3" t="s">
        <v>3</v>
      </c>
      <c r="B64" s="22">
        <v>3</v>
      </c>
      <c r="C64" s="22">
        <v>6.1</v>
      </c>
      <c r="D64" s="22"/>
      <c r="E64" s="22"/>
      <c r="F64" s="22"/>
      <c r="G64" s="22"/>
      <c r="H64" s="22"/>
      <c r="I64" s="22"/>
      <c r="J64" s="26"/>
      <c r="K64" s="22"/>
      <c r="L64" s="22">
        <v>2.8</v>
      </c>
      <c r="M64" s="22"/>
      <c r="N64" s="22"/>
      <c r="O64" s="27"/>
      <c r="P64" s="22"/>
      <c r="Q64" s="27">
        <v>2.9</v>
      </c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5.699999999999999</v>
      </c>
      <c r="AG64" s="22">
        <f t="shared" si="15"/>
        <v>3.4000000000000004</v>
      </c>
      <c r="AH64" s="6"/>
    </row>
    <row r="65" spans="1:34" ht="15.75">
      <c r="A65" s="3" t="s">
        <v>1</v>
      </c>
      <c r="B65" s="22">
        <v>16.6</v>
      </c>
      <c r="C65" s="22">
        <v>42.1</v>
      </c>
      <c r="D65" s="22"/>
      <c r="E65" s="22"/>
      <c r="F65" s="22">
        <v>10.4</v>
      </c>
      <c r="G65" s="22"/>
      <c r="H65" s="22"/>
      <c r="I65" s="22"/>
      <c r="J65" s="26"/>
      <c r="K65" s="22"/>
      <c r="L65" s="22">
        <v>3.3</v>
      </c>
      <c r="M65" s="22"/>
      <c r="N65" s="22">
        <v>1.2</v>
      </c>
      <c r="O65" s="27"/>
      <c r="P65" s="22"/>
      <c r="Q65" s="27">
        <v>6.2</v>
      </c>
      <c r="R65" s="22">
        <v>5.3</v>
      </c>
      <c r="S65" s="26">
        <v>9.3</v>
      </c>
      <c r="T65" s="26">
        <v>10.3</v>
      </c>
      <c r="U65" s="26"/>
      <c r="V65" s="26">
        <v>1.6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47.6</v>
      </c>
      <c r="AG65" s="22">
        <f t="shared" si="15"/>
        <v>11.100000000000001</v>
      </c>
      <c r="AH65" s="6"/>
    </row>
    <row r="66" spans="1:33" ht="15.75">
      <c r="A66" s="3" t="s">
        <v>2</v>
      </c>
      <c r="B66" s="22">
        <v>140.4</v>
      </c>
      <c r="C66" s="22">
        <v>339.8</v>
      </c>
      <c r="D66" s="22"/>
      <c r="E66" s="22"/>
      <c r="F66" s="22">
        <v>3.2</v>
      </c>
      <c r="G66" s="22"/>
      <c r="H66" s="22"/>
      <c r="I66" s="22"/>
      <c r="J66" s="26">
        <v>1.1</v>
      </c>
      <c r="K66" s="22"/>
      <c r="L66" s="22">
        <v>57.6</v>
      </c>
      <c r="M66" s="22"/>
      <c r="N66" s="22">
        <v>53.2</v>
      </c>
      <c r="O66" s="27"/>
      <c r="P66" s="22">
        <v>0.8</v>
      </c>
      <c r="Q66" s="22">
        <v>3.6</v>
      </c>
      <c r="R66" s="22">
        <v>102.7</v>
      </c>
      <c r="S66" s="26">
        <v>14.8</v>
      </c>
      <c r="T66" s="26">
        <v>0.2</v>
      </c>
      <c r="U66" s="26">
        <v>3.1</v>
      </c>
      <c r="V66" s="26">
        <v>14.7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254.99999999999997</v>
      </c>
      <c r="AG66" s="22">
        <f t="shared" si="15"/>
        <v>225.20000000000007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384.80000000000007</v>
      </c>
      <c r="C68" s="22">
        <f t="shared" si="16"/>
        <v>1411.8</v>
      </c>
      <c r="D68" s="22">
        <f t="shared" si="16"/>
        <v>0</v>
      </c>
      <c r="E68" s="22">
        <f t="shared" si="16"/>
        <v>0</v>
      </c>
      <c r="F68" s="22">
        <f t="shared" si="16"/>
        <v>81.1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2.1</v>
      </c>
      <c r="K68" s="22">
        <f t="shared" si="16"/>
        <v>0</v>
      </c>
      <c r="L68" s="22">
        <f t="shared" si="16"/>
        <v>166.29999999999993</v>
      </c>
      <c r="M68" s="22">
        <f t="shared" si="16"/>
        <v>0</v>
      </c>
      <c r="N68" s="22">
        <f t="shared" si="16"/>
        <v>345.6</v>
      </c>
      <c r="O68" s="22">
        <f t="shared" si="16"/>
        <v>0</v>
      </c>
      <c r="P68" s="22">
        <f t="shared" si="16"/>
        <v>38.7</v>
      </c>
      <c r="Q68" s="22">
        <f t="shared" si="16"/>
        <v>43.8</v>
      </c>
      <c r="R68" s="22">
        <f t="shared" si="16"/>
        <v>141.09999999999997</v>
      </c>
      <c r="S68" s="22">
        <f t="shared" si="16"/>
        <v>55.60000000000001</v>
      </c>
      <c r="T68" s="22">
        <f t="shared" si="16"/>
        <v>-27.9</v>
      </c>
      <c r="U68" s="22">
        <f t="shared" si="16"/>
        <v>158</v>
      </c>
      <c r="V68" s="22">
        <f t="shared" si="16"/>
        <v>292.50000000000006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1296.8999999999999</v>
      </c>
      <c r="AG68" s="22">
        <f>AG62-AG63-AG66-AG67-AG65-AG64</f>
        <v>499.70000000000005</v>
      </c>
    </row>
    <row r="69" spans="1:33" ht="31.5">
      <c r="A69" s="4" t="s">
        <v>32</v>
      </c>
      <c r="B69" s="22">
        <v>2185.3</v>
      </c>
      <c r="C69" s="22">
        <v>0.1</v>
      </c>
      <c r="D69" s="22"/>
      <c r="E69" s="22"/>
      <c r="F69" s="22"/>
      <c r="G69" s="22"/>
      <c r="H69" s="22"/>
      <c r="I69" s="22"/>
      <c r="J69" s="26">
        <v>966.2</v>
      </c>
      <c r="K69" s="22"/>
      <c r="L69" s="22"/>
      <c r="M69" s="22"/>
      <c r="N69" s="22"/>
      <c r="O69" s="22"/>
      <c r="P69" s="22"/>
      <c r="Q69" s="22">
        <v>1219.2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2185.4</v>
      </c>
      <c r="AG69" s="30">
        <f aca="true" t="shared" si="17" ref="AG69:AG92">B69+C69-AF69</f>
        <v>0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1447.8-50-5.8-40+41+154.3+160</f>
        <v>1707.3</v>
      </c>
      <c r="C72" s="22">
        <v>1933.5</v>
      </c>
      <c r="D72" s="22"/>
      <c r="E72" s="22">
        <v>140.6</v>
      </c>
      <c r="F72" s="22">
        <v>18.4</v>
      </c>
      <c r="G72" s="22"/>
      <c r="H72" s="22"/>
      <c r="I72" s="22"/>
      <c r="J72" s="26">
        <v>146.5</v>
      </c>
      <c r="K72" s="22">
        <v>17.4</v>
      </c>
      <c r="L72" s="22">
        <v>19.2</v>
      </c>
      <c r="M72" s="22">
        <v>0.9</v>
      </c>
      <c r="N72" s="22">
        <v>89.5</v>
      </c>
      <c r="O72" s="22">
        <v>82.5</v>
      </c>
      <c r="P72" s="22"/>
      <c r="Q72" s="27">
        <v>25.8</v>
      </c>
      <c r="R72" s="22">
        <v>180.8</v>
      </c>
      <c r="S72" s="26">
        <v>232.5</v>
      </c>
      <c r="T72" s="26">
        <v>40.9</v>
      </c>
      <c r="U72" s="26">
        <f>53.2+158.4</f>
        <v>211.60000000000002</v>
      </c>
      <c r="V72" s="26">
        <v>173.7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1380.3</v>
      </c>
      <c r="AG72" s="30">
        <f t="shared" si="17"/>
        <v>2260.5</v>
      </c>
    </row>
    <row r="73" spans="1:33" ht="15" customHeight="1">
      <c r="A73" s="3" t="s">
        <v>5</v>
      </c>
      <c r="B73" s="22">
        <v>18.9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18.9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18.9</v>
      </c>
      <c r="AG73" s="30">
        <f t="shared" si="17"/>
        <v>0</v>
      </c>
    </row>
    <row r="74" spans="1:33" ht="15" customHeight="1">
      <c r="A74" s="3" t="s">
        <v>2</v>
      </c>
      <c r="B74" s="22">
        <v>150.4</v>
      </c>
      <c r="C74" s="22">
        <v>328.1</v>
      </c>
      <c r="D74" s="22"/>
      <c r="E74" s="22">
        <v>124.7</v>
      </c>
      <c r="F74" s="22">
        <v>17.8</v>
      </c>
      <c r="G74" s="22"/>
      <c r="H74" s="22"/>
      <c r="I74" s="22"/>
      <c r="J74" s="26">
        <v>0.4</v>
      </c>
      <c r="K74" s="22">
        <v>11</v>
      </c>
      <c r="L74" s="22"/>
      <c r="M74" s="22"/>
      <c r="N74" s="22"/>
      <c r="O74" s="22"/>
      <c r="P74" s="22"/>
      <c r="Q74" s="27"/>
      <c r="R74" s="22"/>
      <c r="S74" s="26">
        <v>154.4</v>
      </c>
      <c r="T74" s="26">
        <v>1.9</v>
      </c>
      <c r="U74" s="26">
        <v>0.1</v>
      </c>
      <c r="V74" s="26">
        <v>16.9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327.2</v>
      </c>
      <c r="AG74" s="30">
        <f t="shared" si="17"/>
        <v>151.3</v>
      </c>
    </row>
    <row r="75" spans="1:33" ht="15" customHeight="1">
      <c r="A75" s="3" t="s">
        <v>17</v>
      </c>
      <c r="B75" s="22">
        <f>118.3+20</f>
        <v>138.3</v>
      </c>
      <c r="C75" s="22">
        <v>165.5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3.2</v>
      </c>
      <c r="S75" s="26"/>
      <c r="T75" s="26"/>
      <c r="U75" s="26"/>
      <c r="V75" s="26">
        <v>156.2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159.39999999999998</v>
      </c>
      <c r="AG75" s="30">
        <f t="shared" si="17"/>
        <v>144.40000000000003</v>
      </c>
    </row>
    <row r="76" spans="1:33" s="11" customFormat="1" ht="31.5">
      <c r="A76" s="12" t="s">
        <v>21</v>
      </c>
      <c r="B76" s="22">
        <v>393.3</v>
      </c>
      <c r="C76" s="22">
        <v>215.7</v>
      </c>
      <c r="D76" s="22"/>
      <c r="E76" s="28"/>
      <c r="F76" s="28"/>
      <c r="G76" s="28"/>
      <c r="H76" s="28"/>
      <c r="I76" s="28"/>
      <c r="J76" s="29">
        <v>16.1</v>
      </c>
      <c r="K76" s="28"/>
      <c r="L76" s="28">
        <v>25.2</v>
      </c>
      <c r="M76" s="28">
        <v>0.5</v>
      </c>
      <c r="N76" s="28"/>
      <c r="O76" s="28"/>
      <c r="P76" s="28"/>
      <c r="Q76" s="31"/>
      <c r="R76" s="28"/>
      <c r="S76" s="29"/>
      <c r="T76" s="29"/>
      <c r="U76" s="28">
        <v>54.1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95.9</v>
      </c>
      <c r="AG76" s="30">
        <f t="shared" si="17"/>
        <v>513.1</v>
      </c>
    </row>
    <row r="77" spans="1:33" s="11" customFormat="1" ht="15.75">
      <c r="A77" s="3" t="s">
        <v>5</v>
      </c>
      <c r="B77" s="22">
        <f>73.2+1.2</f>
        <v>74.4</v>
      </c>
      <c r="C77" s="22">
        <v>4.4</v>
      </c>
      <c r="D77" s="22"/>
      <c r="E77" s="28"/>
      <c r="F77" s="28"/>
      <c r="G77" s="28"/>
      <c r="H77" s="28"/>
      <c r="I77" s="28"/>
      <c r="J77" s="29">
        <v>4.1</v>
      </c>
      <c r="K77" s="28"/>
      <c r="L77" s="28">
        <v>25.2</v>
      </c>
      <c r="M77" s="28"/>
      <c r="N77" s="28"/>
      <c r="O77" s="28"/>
      <c r="P77" s="28"/>
      <c r="Q77" s="31"/>
      <c r="R77" s="28"/>
      <c r="S77" s="29"/>
      <c r="T77" s="29"/>
      <c r="U77" s="28">
        <v>47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76.3</v>
      </c>
      <c r="AG77" s="30">
        <f t="shared" si="17"/>
        <v>2.500000000000014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9.3</v>
      </c>
      <c r="C80" s="22">
        <v>6.1</v>
      </c>
      <c r="D80" s="22"/>
      <c r="E80" s="28"/>
      <c r="F80" s="28"/>
      <c r="G80" s="28"/>
      <c r="H80" s="28"/>
      <c r="I80" s="28"/>
      <c r="J80" s="29">
        <v>3.2</v>
      </c>
      <c r="K80" s="28"/>
      <c r="L80" s="28"/>
      <c r="M80" s="28">
        <v>0.4</v>
      </c>
      <c r="N80" s="28"/>
      <c r="O80" s="28"/>
      <c r="P80" s="28"/>
      <c r="Q80" s="31"/>
      <c r="R80" s="28"/>
      <c r="S80" s="29"/>
      <c r="T80" s="29"/>
      <c r="U80" s="28">
        <v>5.4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9</v>
      </c>
      <c r="AG80" s="30">
        <f t="shared" si="17"/>
        <v>6.4</v>
      </c>
    </row>
    <row r="81" spans="1:33" s="11" customFormat="1" ht="15.75">
      <c r="A81" s="12" t="s">
        <v>36</v>
      </c>
      <c r="B81" s="22">
        <v>69.2</v>
      </c>
      <c r="C81" s="28">
        <v>137.6</v>
      </c>
      <c r="D81" s="28"/>
      <c r="E81" s="28"/>
      <c r="F81" s="28"/>
      <c r="G81" s="28"/>
      <c r="H81" s="28"/>
      <c r="I81" s="28"/>
      <c r="J81" s="29">
        <v>20.8</v>
      </c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20.8</v>
      </c>
      <c r="AG81" s="30">
        <f t="shared" si="17"/>
        <v>186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25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25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600</v>
      </c>
      <c r="D88" s="22"/>
      <c r="E88" s="22"/>
      <c r="F88" s="22"/>
      <c r="G88" s="22"/>
      <c r="H88" s="22"/>
      <c r="I88" s="22"/>
      <c r="J88" s="22">
        <v>600</v>
      </c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600</v>
      </c>
      <c r="AG88" s="22">
        <f t="shared" si="17"/>
        <v>0</v>
      </c>
      <c r="AH88" s="11"/>
    </row>
    <row r="89" spans="1:34" ht="15.75">
      <c r="A89" s="4" t="s">
        <v>45</v>
      </c>
      <c r="B89" s="22">
        <f>4721.7+3320+6392.2</f>
        <v>14433.9</v>
      </c>
      <c r="C89" s="22">
        <v>4026.9</v>
      </c>
      <c r="D89" s="22">
        <v>204.5</v>
      </c>
      <c r="E89" s="22">
        <v>1021.7</v>
      </c>
      <c r="F89" s="22">
        <v>1367</v>
      </c>
      <c r="G89" s="22"/>
      <c r="H89" s="22"/>
      <c r="I89" s="22"/>
      <c r="J89" s="22">
        <v>395.7</v>
      </c>
      <c r="K89" s="22">
        <v>2551.8</v>
      </c>
      <c r="L89" s="22">
        <v>1830.9</v>
      </c>
      <c r="M89" s="22">
        <v>89</v>
      </c>
      <c r="N89" s="22">
        <v>123.4</v>
      </c>
      <c r="O89" s="22"/>
      <c r="P89" s="22"/>
      <c r="Q89" s="22"/>
      <c r="R89" s="22">
        <v>1092.2</v>
      </c>
      <c r="S89" s="26">
        <v>1175.3</v>
      </c>
      <c r="T89" s="26"/>
      <c r="U89" s="22">
        <v>3371.8</v>
      </c>
      <c r="V89" s="22">
        <v>540.3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13763.599999999999</v>
      </c>
      <c r="AG89" s="22">
        <f t="shared" si="17"/>
        <v>4697.200000000001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41.5</v>
      </c>
      <c r="C91" s="22">
        <v>996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1037.5</v>
      </c>
      <c r="AH91" s="11"/>
    </row>
    <row r="92" spans="1:34" ht="15.75">
      <c r="A92" s="4" t="s">
        <v>44</v>
      </c>
      <c r="B92" s="22">
        <f>22690.7-665.3+17706.6</f>
        <v>39732</v>
      </c>
      <c r="C92" s="22">
        <v>335.3</v>
      </c>
      <c r="D92" s="22">
        <v>9442.7</v>
      </c>
      <c r="E92" s="22"/>
      <c r="F92" s="22">
        <v>12</v>
      </c>
      <c r="G92" s="22"/>
      <c r="H92" s="22"/>
      <c r="I92" s="22"/>
      <c r="J92" s="22">
        <f>8.6+2380.4</f>
        <v>2389</v>
      </c>
      <c r="K92" s="22">
        <v>942.2</v>
      </c>
      <c r="L92" s="22"/>
      <c r="M92" s="22"/>
      <c r="N92" s="22">
        <v>10</v>
      </c>
      <c r="O92" s="22">
        <v>5048.3</v>
      </c>
      <c r="P92" s="22"/>
      <c r="Q92" s="22">
        <v>12.5</v>
      </c>
      <c r="R92" s="22">
        <v>28.3</v>
      </c>
      <c r="S92" s="26">
        <v>6.1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17891.1</v>
      </c>
      <c r="AG92" s="22">
        <f t="shared" si="17"/>
        <v>22176.200000000004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149746.90000000002</v>
      </c>
      <c r="C94" s="42">
        <f t="shared" si="18"/>
        <v>78315.6</v>
      </c>
      <c r="D94" s="42">
        <f t="shared" si="18"/>
        <v>10501.2</v>
      </c>
      <c r="E94" s="42">
        <f t="shared" si="18"/>
        <v>2545.3</v>
      </c>
      <c r="F94" s="42">
        <f t="shared" si="18"/>
        <v>2997.7000000000003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6932.599999999999</v>
      </c>
      <c r="K94" s="42">
        <f t="shared" si="18"/>
        <v>8711.7</v>
      </c>
      <c r="L94" s="42">
        <f t="shared" si="18"/>
        <v>14693.2</v>
      </c>
      <c r="M94" s="42">
        <f t="shared" si="18"/>
        <v>17726.4</v>
      </c>
      <c r="N94" s="42">
        <f t="shared" si="18"/>
        <v>5353.7</v>
      </c>
      <c r="O94" s="42">
        <f t="shared" si="18"/>
        <v>6124.8</v>
      </c>
      <c r="P94" s="42">
        <f t="shared" si="18"/>
        <v>8177.6</v>
      </c>
      <c r="Q94" s="42">
        <f t="shared" si="18"/>
        <v>3949.7000000000003</v>
      </c>
      <c r="R94" s="42">
        <f t="shared" si="18"/>
        <v>5413.5</v>
      </c>
      <c r="S94" s="42">
        <f t="shared" si="18"/>
        <v>4134.1</v>
      </c>
      <c r="T94" s="42">
        <f t="shared" si="18"/>
        <v>7641.6</v>
      </c>
      <c r="U94" s="42">
        <f t="shared" si="18"/>
        <v>35499.299999999996</v>
      </c>
      <c r="V94" s="42">
        <f t="shared" si="18"/>
        <v>25468.100000000002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165870.5</v>
      </c>
      <c r="AG94" s="58">
        <f>AG10+AG15+AG24+AG33+AG47+AG52+AG54+AG61+AG62+AG69+AG71+AG72+AG76+AG81+AG82+AG83+AG88+AG89+AG90+AG91+AG70+AG40+AG92</f>
        <v>62192.000000000015</v>
      </c>
    </row>
    <row r="95" spans="1:33" ht="15.75">
      <c r="A95" s="3" t="s">
        <v>5</v>
      </c>
      <c r="B95" s="22">
        <f aca="true" t="shared" si="19" ref="B95:AD95">B11+B17+B26+B34+B55+B63+B73+B41+B77+B48</f>
        <v>57108.10000000001</v>
      </c>
      <c r="C95" s="22">
        <f t="shared" si="19"/>
        <v>7962.7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20.700000000000003</v>
      </c>
      <c r="K95" s="22">
        <f t="shared" si="19"/>
        <v>0</v>
      </c>
      <c r="L95" s="22">
        <f t="shared" si="19"/>
        <v>9350.2</v>
      </c>
      <c r="M95" s="22">
        <f t="shared" si="19"/>
        <v>14969.599999999999</v>
      </c>
      <c r="N95" s="22">
        <f t="shared" si="19"/>
        <v>0</v>
      </c>
      <c r="O95" s="22">
        <f t="shared" si="19"/>
        <v>12.8</v>
      </c>
      <c r="P95" s="22">
        <f t="shared" si="19"/>
        <v>0</v>
      </c>
      <c r="Q95" s="22">
        <f t="shared" si="19"/>
        <v>13.3</v>
      </c>
      <c r="R95" s="22">
        <f t="shared" si="19"/>
        <v>18.9</v>
      </c>
      <c r="S95" s="22">
        <f t="shared" si="19"/>
        <v>1.2</v>
      </c>
      <c r="T95" s="22">
        <f t="shared" si="19"/>
        <v>380.7</v>
      </c>
      <c r="U95" s="22">
        <f t="shared" si="19"/>
        <v>22544.500000000004</v>
      </c>
      <c r="V95" s="22">
        <f t="shared" si="19"/>
        <v>14171.5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61483.40000000001</v>
      </c>
      <c r="AG95" s="27">
        <f>B95+C95-AF95</f>
        <v>3587.4000000000015</v>
      </c>
    </row>
    <row r="96" spans="1:33" ht="15.75">
      <c r="A96" s="3" t="s">
        <v>2</v>
      </c>
      <c r="B96" s="22">
        <f aca="true" t="shared" si="20" ref="B96:AD96">B12+B20+B29+B36+B57+B66+B44+B80+B74+B53</f>
        <v>17682.3</v>
      </c>
      <c r="C96" s="22">
        <f t="shared" si="20"/>
        <v>35748.49999999999</v>
      </c>
      <c r="D96" s="22">
        <f t="shared" si="20"/>
        <v>0</v>
      </c>
      <c r="E96" s="22">
        <f t="shared" si="20"/>
        <v>1015.7</v>
      </c>
      <c r="F96" s="22">
        <f t="shared" si="20"/>
        <v>939.5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271.5</v>
      </c>
      <c r="K96" s="22">
        <f t="shared" si="20"/>
        <v>1424.1000000000001</v>
      </c>
      <c r="L96" s="22">
        <f t="shared" si="20"/>
        <v>2165.1</v>
      </c>
      <c r="M96" s="22">
        <f t="shared" si="20"/>
        <v>743.9</v>
      </c>
      <c r="N96" s="22">
        <f t="shared" si="20"/>
        <v>3406.2</v>
      </c>
      <c r="O96" s="22">
        <f t="shared" si="20"/>
        <v>58.5</v>
      </c>
      <c r="P96" s="22">
        <f t="shared" si="20"/>
        <v>2477</v>
      </c>
      <c r="Q96" s="22">
        <f t="shared" si="20"/>
        <v>270.4</v>
      </c>
      <c r="R96" s="22">
        <f t="shared" si="20"/>
        <v>2135.8999999999996</v>
      </c>
      <c r="S96" s="22">
        <f t="shared" si="20"/>
        <v>1079.2</v>
      </c>
      <c r="T96" s="22">
        <f t="shared" si="20"/>
        <v>4656.199999999999</v>
      </c>
      <c r="U96" s="22">
        <f t="shared" si="20"/>
        <v>6261.900000000001</v>
      </c>
      <c r="V96" s="22">
        <f t="shared" si="20"/>
        <v>6090.8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32995.9</v>
      </c>
      <c r="AG96" s="27">
        <f>B96+C96-AF96</f>
        <v>20434.899999999987</v>
      </c>
    </row>
    <row r="97" spans="1:33" ht="15.75">
      <c r="A97" s="3" t="s">
        <v>3</v>
      </c>
      <c r="B97" s="22">
        <f aca="true" t="shared" si="21" ref="B97:AA97">B18+B27+B42+B64+B78</f>
        <v>1258.4999999999998</v>
      </c>
      <c r="C97" s="22">
        <f t="shared" si="21"/>
        <v>1404.1999999999998</v>
      </c>
      <c r="D97" s="22">
        <f t="shared" si="21"/>
        <v>0</v>
      </c>
      <c r="E97" s="22">
        <f t="shared" si="21"/>
        <v>1.7</v>
      </c>
      <c r="F97" s="22">
        <f t="shared" si="21"/>
        <v>26.9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81.3</v>
      </c>
      <c r="K97" s="22">
        <f t="shared" si="21"/>
        <v>3</v>
      </c>
      <c r="L97" s="22">
        <f t="shared" si="21"/>
        <v>601.8</v>
      </c>
      <c r="M97" s="22">
        <f t="shared" si="21"/>
        <v>26.700000000000003</v>
      </c>
      <c r="N97" s="22">
        <f t="shared" si="21"/>
        <v>30.9</v>
      </c>
      <c r="O97" s="22">
        <f t="shared" si="21"/>
        <v>82.5</v>
      </c>
      <c r="P97" s="22">
        <f t="shared" si="21"/>
        <v>250.2</v>
      </c>
      <c r="Q97" s="22">
        <f t="shared" si="21"/>
        <v>128.8</v>
      </c>
      <c r="R97" s="22">
        <f t="shared" si="21"/>
        <v>20.9</v>
      </c>
      <c r="S97" s="22">
        <f t="shared" si="21"/>
        <v>71.8</v>
      </c>
      <c r="T97" s="22">
        <f t="shared" si="21"/>
        <v>-33.599999999999994</v>
      </c>
      <c r="U97" s="22">
        <f t="shared" si="21"/>
        <v>107.4</v>
      </c>
      <c r="V97" s="22">
        <f t="shared" si="21"/>
        <v>589.6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1989.9</v>
      </c>
      <c r="AG97" s="27">
        <f>B97+C97-AF97</f>
        <v>672.7999999999997</v>
      </c>
    </row>
    <row r="98" spans="1:33" ht="15.75">
      <c r="A98" s="3" t="s">
        <v>1</v>
      </c>
      <c r="B98" s="22">
        <f aca="true" t="shared" si="22" ref="B98:AD98">B19+B28+B65+B35+B43+B56+B79</f>
        <v>1155.5</v>
      </c>
      <c r="C98" s="22">
        <f t="shared" si="22"/>
        <v>4471.800000000001</v>
      </c>
      <c r="D98" s="22">
        <f t="shared" si="22"/>
        <v>0</v>
      </c>
      <c r="E98" s="22">
        <f t="shared" si="22"/>
        <v>0.3</v>
      </c>
      <c r="F98" s="22">
        <f t="shared" si="22"/>
        <v>119.80000000000001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56.5</v>
      </c>
      <c r="K98" s="22">
        <f t="shared" si="22"/>
        <v>1402.9</v>
      </c>
      <c r="L98" s="22">
        <f t="shared" si="22"/>
        <v>79.6</v>
      </c>
      <c r="M98" s="22">
        <f t="shared" si="22"/>
        <v>6.5</v>
      </c>
      <c r="N98" s="22">
        <f t="shared" si="22"/>
        <v>465.8</v>
      </c>
      <c r="O98" s="22">
        <f t="shared" si="22"/>
        <v>333.1</v>
      </c>
      <c r="P98" s="22">
        <f t="shared" si="22"/>
        <v>487.8</v>
      </c>
      <c r="Q98" s="22">
        <f t="shared" si="22"/>
        <v>154.6</v>
      </c>
      <c r="R98" s="22">
        <f t="shared" si="22"/>
        <v>299.40000000000003</v>
      </c>
      <c r="S98" s="22">
        <f t="shared" si="22"/>
        <v>308.09999999999997</v>
      </c>
      <c r="T98" s="22">
        <f t="shared" si="22"/>
        <v>214.20000000000002</v>
      </c>
      <c r="U98" s="22">
        <f t="shared" si="22"/>
        <v>532.4</v>
      </c>
      <c r="V98" s="22">
        <f t="shared" si="22"/>
        <v>571.9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5032.9</v>
      </c>
      <c r="AG98" s="27">
        <f>B98+C98-AF98</f>
        <v>594.4000000000015</v>
      </c>
    </row>
    <row r="99" spans="1:33" ht="15.75">
      <c r="A99" s="3" t="s">
        <v>17</v>
      </c>
      <c r="B99" s="22">
        <f aca="true" t="shared" si="23" ref="B99:X99">B21+B30+B49+B37+B58+B13+B75+B67</f>
        <v>1879.4999999999998</v>
      </c>
      <c r="C99" s="22">
        <f t="shared" si="23"/>
        <v>1676.3999999999999</v>
      </c>
      <c r="D99" s="22">
        <f t="shared" si="23"/>
        <v>0</v>
      </c>
      <c r="E99" s="22">
        <f t="shared" si="23"/>
        <v>28.1</v>
      </c>
      <c r="F99" s="22">
        <f t="shared" si="23"/>
        <v>3.4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2</v>
      </c>
      <c r="K99" s="22">
        <f t="shared" si="23"/>
        <v>6.7</v>
      </c>
      <c r="L99" s="22">
        <f t="shared" si="23"/>
        <v>117.1</v>
      </c>
      <c r="M99" s="22">
        <f t="shared" si="23"/>
        <v>349.8</v>
      </c>
      <c r="N99" s="22">
        <f t="shared" si="23"/>
        <v>207.4</v>
      </c>
      <c r="O99" s="22">
        <f t="shared" si="23"/>
        <v>8.7</v>
      </c>
      <c r="P99" s="22">
        <f t="shared" si="23"/>
        <v>70.5</v>
      </c>
      <c r="Q99" s="22">
        <f t="shared" si="23"/>
        <v>68.6</v>
      </c>
      <c r="R99" s="22">
        <f t="shared" si="23"/>
        <v>256</v>
      </c>
      <c r="S99" s="22">
        <f t="shared" si="23"/>
        <v>201.7</v>
      </c>
      <c r="T99" s="22">
        <f t="shared" si="23"/>
        <v>657.9</v>
      </c>
      <c r="U99" s="22">
        <f t="shared" si="23"/>
        <v>479.29999999999995</v>
      </c>
      <c r="V99" s="22">
        <f t="shared" si="23"/>
        <v>213.2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2670.3999999999996</v>
      </c>
      <c r="AG99" s="27">
        <f>B99+C99-AF99</f>
        <v>885.5</v>
      </c>
    </row>
    <row r="100" spans="1:33" ht="12.75">
      <c r="A100" s="1" t="s">
        <v>41</v>
      </c>
      <c r="B100" s="2">
        <f aca="true" t="shared" si="25" ref="B100:AD100">B94-B95-B96-B97-B98-B99</f>
        <v>70663.00000000001</v>
      </c>
      <c r="C100" s="2">
        <f t="shared" si="25"/>
        <v>27052.000000000015</v>
      </c>
      <c r="D100" s="2">
        <f t="shared" si="25"/>
        <v>10501.2</v>
      </c>
      <c r="E100" s="2">
        <f t="shared" si="25"/>
        <v>1499.5000000000002</v>
      </c>
      <c r="F100" s="2">
        <f t="shared" si="25"/>
        <v>1908.1000000000001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6500.599999999999</v>
      </c>
      <c r="K100" s="2">
        <f t="shared" si="25"/>
        <v>5875.000000000001</v>
      </c>
      <c r="L100" s="2">
        <f t="shared" si="25"/>
        <v>2379.4000000000005</v>
      </c>
      <c r="M100" s="2">
        <f t="shared" si="25"/>
        <v>1629.9000000000028</v>
      </c>
      <c r="N100" s="2">
        <f t="shared" si="25"/>
        <v>1243.3999999999999</v>
      </c>
      <c r="O100" s="2">
        <f t="shared" si="25"/>
        <v>5629.2</v>
      </c>
      <c r="P100" s="2">
        <f t="shared" si="25"/>
        <v>4892.1</v>
      </c>
      <c r="Q100" s="2">
        <f t="shared" si="25"/>
        <v>3314</v>
      </c>
      <c r="R100" s="2">
        <f t="shared" si="25"/>
        <v>2682.4000000000005</v>
      </c>
      <c r="S100" s="2">
        <f t="shared" si="25"/>
        <v>2472.100000000001</v>
      </c>
      <c r="T100" s="2">
        <f t="shared" si="25"/>
        <v>1766.2000000000016</v>
      </c>
      <c r="U100" s="2">
        <f t="shared" si="25"/>
        <v>5573.799999999992</v>
      </c>
      <c r="V100" s="2">
        <f t="shared" si="25"/>
        <v>3831.1000000000017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61697.999999999985</v>
      </c>
      <c r="AG100" s="2">
        <f>AG94-AG95-AG96-AG97-AG98-AG99</f>
        <v>36017.00000000002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2016-12-27T15:15:31Z</cp:lastPrinted>
  <dcterms:created xsi:type="dcterms:W3CDTF">2002-11-05T08:53:00Z</dcterms:created>
  <dcterms:modified xsi:type="dcterms:W3CDTF">2016-12-28T06:08:30Z</dcterms:modified>
  <cp:category/>
  <cp:version/>
  <cp:contentType/>
  <cp:contentStatus/>
</cp:coreProperties>
</file>